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95" windowHeight="4905" tabRatio="196" activeTab="0"/>
  </bookViews>
  <sheets>
    <sheet name="MI2023" sheetId="1" r:id="rId1"/>
  </sheets>
  <definedNames>
    <definedName name="_xlnm.Print_Area" localSheetId="0">'MI2023'!$A$1:$P$58</definedName>
  </definedNames>
  <calcPr fullCalcOnLoad="1" refMode="R1C1"/>
</workbook>
</file>

<file path=xl/sharedStrings.xml><?xml version="1.0" encoding="utf-8"?>
<sst xmlns="http://schemas.openxmlformats.org/spreadsheetml/2006/main" count="85" uniqueCount="85">
  <si>
    <t>CENTRE PROFESSIONNEL DES LUBRIFIANTS</t>
  </si>
  <si>
    <t>(en tonnes)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</si>
  <si>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</si>
  <si>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</si>
  <si>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</si>
  <si>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</si>
  <si>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</si>
  <si>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</si>
  <si>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</si>
  <si>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</si>
  <si>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</si>
  <si>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</si>
  <si>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</si>
  <si>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</si>
  <si>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1A</t>
  </si>
  <si>
    <t xml:space="preserve"> Moteurs voitures de tourisme :</t>
  </si>
  <si>
    <t xml:space="preserve"> 1B</t>
  </si>
  <si>
    <t xml:space="preserve"> D.u</t>
  </si>
  <si>
    <t xml:space="preserve"> 1B2</t>
  </si>
  <si>
    <t xml:space="preserve"> D.m</t>
  </si>
  <si>
    <t xml:space="preserve"> 1C</t>
  </si>
  <si>
    <t xml:space="preserve"> D.dt</t>
  </si>
  <si>
    <t xml:space="preserve"> 2A</t>
  </si>
  <si>
    <t xml:space="preserve"> E.3</t>
  </si>
  <si>
    <t xml:space="preserve"> 2B</t>
  </si>
  <si>
    <t xml:space="preserve"> K.3a</t>
  </si>
  <si>
    <t xml:space="preserve"> 2D1</t>
  </si>
  <si>
    <t xml:space="preserve"> E.2b</t>
  </si>
  <si>
    <t xml:space="preserve"> 3A1</t>
  </si>
  <si>
    <t xml:space="preserve"> J.1</t>
  </si>
  <si>
    <t xml:space="preserve"> LUBRIFIANTS AUTOMOBILES</t>
  </si>
  <si>
    <t xml:space="preserve"> 1D</t>
  </si>
  <si>
    <t xml:space="preserve"> Autres huiles moteurs :</t>
  </si>
  <si>
    <t xml:space="preserve"> 2C</t>
  </si>
  <si>
    <t xml:space="preserve"> K.3b</t>
  </si>
  <si>
    <t xml:space="preserve"> 2D</t>
  </si>
  <si>
    <t xml:space="preserve"> 3A2</t>
  </si>
  <si>
    <t xml:space="preserve"> J.2</t>
  </si>
  <si>
    <t xml:space="preserve"> 4A</t>
  </si>
  <si>
    <t xml:space="preserve"> K.0</t>
  </si>
  <si>
    <t xml:space="preserve"> 4B</t>
  </si>
  <si>
    <t xml:space="preserve"> K.1</t>
  </si>
  <si>
    <t xml:space="preserve"> 4C</t>
  </si>
  <si>
    <t xml:space="preserve"> K.2</t>
  </si>
  <si>
    <t xml:space="preserve"> 4D</t>
  </si>
  <si>
    <t xml:space="preserve"> K.4b</t>
  </si>
  <si>
    <t xml:space="preserve"> 5A</t>
  </si>
  <si>
    <t xml:space="preserve"> E.1</t>
  </si>
  <si>
    <t xml:space="preserve"> 5B</t>
  </si>
  <si>
    <t xml:space="preserve"> F</t>
  </si>
  <si>
    <t xml:space="preserve"> 6A</t>
  </si>
  <si>
    <t xml:space="preserve"> 6B</t>
  </si>
  <si>
    <t xml:space="preserve"> Lubrification générale :</t>
  </si>
  <si>
    <t xml:space="preserve"> 6C</t>
  </si>
  <si>
    <t xml:space="preserve"> Usage non-lubrifiant :</t>
  </si>
  <si>
    <t xml:space="preserve">      K.4a - Démoulage</t>
  </si>
  <si>
    <t xml:space="preserve">      K.4c - Ensimage</t>
  </si>
  <si>
    <t xml:space="preserve">      K.4d - Fluides caloporteurs</t>
  </si>
  <si>
    <t xml:space="preserve">      K.4e - Autres lubrifiants finis</t>
  </si>
  <si>
    <t xml:space="preserve"> LUBRIFIANTS INDUSTRIELS</t>
  </si>
  <si>
    <t xml:space="preserve"> 7A</t>
  </si>
  <si>
    <t>HUILES DE PROCEDES</t>
  </si>
  <si>
    <t xml:space="preserve"> TOTAL LUBRIFIANTS </t>
  </si>
  <si>
    <t xml:space="preserve"> LIQUIDES DE FREINS</t>
  </si>
  <si>
    <t xml:space="preserve"> VASELINES</t>
  </si>
  <si>
    <t>E.2a/1</t>
  </si>
  <si>
    <t>E.2a/2</t>
  </si>
  <si>
    <t>E.2a/3</t>
  </si>
  <si>
    <t>E.0a</t>
  </si>
  <si>
    <t>E.0b</t>
  </si>
  <si>
    <t xml:space="preserve">      B.1 - Mouvements</t>
  </si>
  <si>
    <t xml:space="preserve">      B.2 - Graissage perdu</t>
  </si>
  <si>
    <t>Transmissions hydrauliques :</t>
  </si>
  <si>
    <t>Compresseurs :</t>
  </si>
  <si>
    <t xml:space="preserve"> D.e     - Essence et mixtes</t>
  </si>
  <si>
    <t xml:space="preserve"> D.t      - Diesel tourisme</t>
  </si>
  <si>
    <t xml:space="preserve"> D.Av   - Moteurs et turbines d'avions</t>
  </si>
  <si>
    <t xml:space="preserve"> D.a     - Moteurs autres</t>
  </si>
  <si>
    <t xml:space="preserve"> D.pm  - 4 temps moto, motoculture et nautisme</t>
  </si>
  <si>
    <t xml:space="preserve">(*) </t>
  </si>
  <si>
    <t>Ne disposant pas de l'intégralité des chiffres, une partie des données est estimée par le CPL,</t>
  </si>
  <si>
    <t>1 rue François Jacob</t>
  </si>
  <si>
    <t>92500 RUEIL MALMAISON</t>
  </si>
  <si>
    <t>MARCHE INTERIEUR DES LUBRIFIANTS DE L'ANNEE 2023 TENANT COMPTE DES RECTIFICATIONS INTERVENUES POSTERIEUREMENT A LA PUBLICATION DES STATISTIQUES MENSUELLES (*)</t>
  </si>
  <si>
    <t>Année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</si>
</sst>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\ "/>
    <numFmt numFmtId="175" formatCode="#,##0\ \ \ "/>
    <numFmt numFmtId="176" formatCode="#,##0\ "/>
    <numFmt numFmtId="177" formatCode="#.##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u val="single"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Courier 17cp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8" borderId="1" applyNumberFormat="0" applyAlignment="0" applyProtection="0"/>
    <xf numFmtId="0" fontId="2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3" borderId="3" applyNumberFormat="0" applyFont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1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3" borderId="9" applyNumberFormat="0" applyAlignment="0" applyProtection="0"/>
  </cellStyleXfs>
  <cellXfs count="107">
    <xf numFmtId="0" fontId="0" fillId="0" borderId="0" xfId="0" applyAlignment="1">
      <alignment/>
    </xf>
    <xf numFmtId="175" fontId="4" fillId="0" borderId="10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4" xfId="0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175" fontId="4" fillId="0" borderId="18" xfId="0" applyNumberFormat="1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3" fontId="5" fillId="0" borderId="10" xfId="54" applyNumberFormat="1" applyFont="1" applyBorder="1">
      <alignment/>
      <protection/>
    </xf>
    <xf numFmtId="3" fontId="5" fillId="0" borderId="15" xfId="54" applyNumberFormat="1" applyFont="1" applyBorder="1">
      <alignment/>
      <protection/>
    </xf>
    <xf numFmtId="3" fontId="5" fillId="0" borderId="21" xfId="55" applyNumberFormat="1" applyFont="1" applyBorder="1">
      <alignment/>
      <protection/>
    </xf>
    <xf numFmtId="3" fontId="5" fillId="0" borderId="13" xfId="55" applyNumberFormat="1" applyFont="1" applyBorder="1">
      <alignment/>
      <protection/>
    </xf>
    <xf numFmtId="175" fontId="4" fillId="0" borderId="14" xfId="0" applyNumberFormat="1" applyFont="1" applyBorder="1" applyAlignment="1">
      <alignment/>
    </xf>
    <xf numFmtId="3" fontId="4" fillId="0" borderId="11" xfId="56" applyNumberFormat="1" applyFont="1" applyBorder="1">
      <alignment/>
      <protection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5" xfId="55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55" applyFont="1" applyBorder="1">
      <alignment/>
      <protection/>
    </xf>
    <xf numFmtId="3" fontId="4" fillId="0" borderId="0" xfId="57" applyNumberFormat="1" applyFont="1">
      <alignment/>
      <protection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4" fillId="0" borderId="15" xfId="57" applyNumberFormat="1" applyFont="1" applyBorder="1">
      <alignment/>
      <protection/>
    </xf>
    <xf numFmtId="0" fontId="13" fillId="0" borderId="0" xfId="44" applyNumberFormat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3" xfId="53" applyNumberFormat="1" applyFont="1" applyBorder="1">
      <alignment/>
      <protection/>
    </xf>
    <xf numFmtId="3" fontId="34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6" fillId="0" borderId="0" xfId="0" applyNumberFormat="1" applyFont="1" applyAlignment="1">
      <alignment/>
    </xf>
    <xf numFmtId="3" fontId="4" fillId="0" borderId="13" xfId="53" applyNumberFormat="1" applyFont="1" applyBorder="1">
      <alignment/>
      <protection/>
    </xf>
    <xf numFmtId="3" fontId="4" fillId="0" borderId="18" xfId="53" applyNumberFormat="1" applyFont="1" applyBorder="1">
      <alignment/>
      <protection/>
    </xf>
    <xf numFmtId="3" fontId="4" fillId="0" borderId="10" xfId="53" applyNumberFormat="1" applyFont="1" applyBorder="1">
      <alignment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3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MI16" xfId="53"/>
    <cellStyle name="Normal_MI2001" xfId="54"/>
    <cellStyle name="Normal_MI2002" xfId="55"/>
    <cellStyle name="Normal_MI2003" xfId="56"/>
    <cellStyle name="Normal_MI2005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.421875" style="5" customWidth="1"/>
    <col min="2" max="2" width="5.421875" style="24" customWidth="1"/>
    <col min="3" max="3" width="32.57421875" style="14" customWidth="1"/>
    <col min="4" max="4" width="8.7109375" style="22" customWidth="1"/>
    <col min="5" max="11" width="8.421875" style="22" customWidth="1"/>
    <col min="12" max="12" width="9.8515625" style="22" customWidth="1"/>
    <col min="13" max="15" width="9.00390625" style="22" customWidth="1"/>
    <col min="16" max="16" width="10.00390625" style="22" customWidth="1"/>
    <col min="17" max="16384" width="11.421875" style="22" customWidth="1"/>
  </cols>
  <sheetData>
    <row r="1" spans="1:28" ht="12.75" customHeight="1">
      <c r="A1" s="45" t="s">
        <v>0</v>
      </c>
      <c r="B1" s="46"/>
      <c r="C1" s="47"/>
      <c r="D1" s="21"/>
      <c r="O1" s="105"/>
      <c r="P1" s="10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0.5" customHeight="1">
      <c r="A2" s="48" t="s">
        <v>81</v>
      </c>
      <c r="B2" s="49"/>
      <c r="C2" s="50"/>
      <c r="E2" s="102" t="s">
        <v>83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0.5" customHeight="1">
      <c r="A3" s="48" t="s">
        <v>82</v>
      </c>
      <c r="B3" s="49"/>
      <c r="C3" s="50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0.5" customHeight="1">
      <c r="A4" s="91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0.5" customHeight="1">
      <c r="A5" s="6"/>
      <c r="B5" s="22"/>
      <c r="C5" s="2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9" t="s">
        <v>1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4.5" customHeight="1">
      <c r="A6" s="6"/>
      <c r="B6" s="22"/>
      <c r="C6" s="2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26" customFormat="1" ht="12" customHeight="1">
      <c r="A7" s="3"/>
      <c r="B7" s="56"/>
      <c r="C7" s="57"/>
      <c r="D7" s="88" t="s">
        <v>2</v>
      </c>
      <c r="E7" s="89" t="s">
        <v>3</v>
      </c>
      <c r="F7" s="89" t="s">
        <v>4</v>
      </c>
      <c r="G7" s="89" t="s">
        <v>5</v>
      </c>
      <c r="H7" s="18" t="s">
        <v>6</v>
      </c>
      <c r="I7" s="18" t="s">
        <v>7</v>
      </c>
      <c r="J7" s="18" t="s">
        <v>8</v>
      </c>
      <c r="K7" s="18" t="s">
        <v>9</v>
      </c>
      <c r="L7" s="43" t="s">
        <v>10</v>
      </c>
      <c r="M7" s="18" t="s">
        <v>11</v>
      </c>
      <c r="N7" s="53" t="s">
        <v>12</v>
      </c>
      <c r="O7" s="17" t="s">
        <v>13</v>
      </c>
      <c r="P7" s="18" t="s">
        <v>84</v>
      </c>
      <c r="Q7" s="25"/>
      <c r="R7" s="25"/>
      <c r="S7" s="25"/>
      <c r="T7" s="23"/>
      <c r="U7" s="23"/>
      <c r="V7" s="23"/>
      <c r="W7" s="23"/>
      <c r="X7" s="23"/>
      <c r="Y7" s="23"/>
      <c r="Z7" s="23"/>
      <c r="AA7" s="23"/>
      <c r="AB7" s="23"/>
    </row>
    <row r="8" spans="1:16" s="23" customFormat="1" ht="4.5" customHeight="1">
      <c r="A8" s="7"/>
      <c r="B8" s="14"/>
      <c r="C8" s="14"/>
      <c r="D8" s="54"/>
      <c r="E8" s="55"/>
      <c r="F8" s="55"/>
      <c r="G8" s="55"/>
      <c r="H8" s="28"/>
      <c r="I8" s="54"/>
      <c r="J8" s="55"/>
      <c r="K8" s="55"/>
      <c r="L8" s="28"/>
      <c r="M8" s="54"/>
      <c r="O8" s="27"/>
      <c r="P8" s="54"/>
    </row>
    <row r="9" spans="1:28" ht="10.5" customHeight="1">
      <c r="A9" s="10" t="s">
        <v>14</v>
      </c>
      <c r="B9" s="15" t="s">
        <v>15</v>
      </c>
      <c r="D9" s="101">
        <v>14033</v>
      </c>
      <c r="E9" s="101">
        <v>13646</v>
      </c>
      <c r="F9" s="101">
        <v>14466</v>
      </c>
      <c r="G9" s="101">
        <v>13330</v>
      </c>
      <c r="H9" s="101">
        <v>12877</v>
      </c>
      <c r="I9" s="101"/>
      <c r="J9" s="101"/>
      <c r="K9" s="101"/>
      <c r="L9" s="101"/>
      <c r="M9" s="67"/>
      <c r="N9" s="66"/>
      <c r="O9" s="67"/>
      <c r="P9" s="65">
        <f>SUM(D9:O9)</f>
        <v>68352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0.5" customHeight="1">
      <c r="A10" s="10"/>
      <c r="B10" s="15" t="s">
        <v>74</v>
      </c>
      <c r="C10" s="15"/>
      <c r="D10" s="101">
        <v>12577</v>
      </c>
      <c r="E10" s="101">
        <v>12205</v>
      </c>
      <c r="F10" s="101">
        <v>12991</v>
      </c>
      <c r="G10" s="101">
        <v>11866</v>
      </c>
      <c r="H10" s="101">
        <v>11368</v>
      </c>
      <c r="I10" s="101"/>
      <c r="J10" s="101"/>
      <c r="K10" s="101"/>
      <c r="L10" s="101"/>
      <c r="M10" s="67"/>
      <c r="N10" s="66"/>
      <c r="O10" s="67"/>
      <c r="P10" s="65">
        <f aca="true" t="shared" si="0" ref="P10:P19">SUM(D10:O10)</f>
        <v>61007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0.5" customHeight="1">
      <c r="A11" s="10"/>
      <c r="B11" s="15" t="s">
        <v>78</v>
      </c>
      <c r="C11" s="15"/>
      <c r="D11" s="101">
        <v>266</v>
      </c>
      <c r="E11" s="101">
        <v>389</v>
      </c>
      <c r="F11" s="101">
        <v>465</v>
      </c>
      <c r="G11" s="101">
        <v>537</v>
      </c>
      <c r="H11" s="101">
        <v>484</v>
      </c>
      <c r="I11" s="101"/>
      <c r="J11" s="101"/>
      <c r="K11" s="101"/>
      <c r="L11" s="101"/>
      <c r="M11" s="67"/>
      <c r="N11" s="66"/>
      <c r="O11" s="67"/>
      <c r="P11" s="65">
        <f t="shared" si="0"/>
        <v>2141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0.5" customHeight="1">
      <c r="A12" s="10"/>
      <c r="B12" s="15" t="s">
        <v>75</v>
      </c>
      <c r="C12" s="15"/>
      <c r="D12" s="101">
        <v>1190</v>
      </c>
      <c r="E12" s="101">
        <v>1052</v>
      </c>
      <c r="F12" s="101">
        <v>1010</v>
      </c>
      <c r="G12" s="101">
        <v>927</v>
      </c>
      <c r="H12" s="101">
        <v>1025</v>
      </c>
      <c r="I12" s="101"/>
      <c r="J12" s="101"/>
      <c r="K12" s="101"/>
      <c r="L12" s="101"/>
      <c r="M12" s="67"/>
      <c r="N12" s="66"/>
      <c r="O12" s="67"/>
      <c r="P12" s="65">
        <f t="shared" si="0"/>
        <v>5204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0.5" customHeight="1">
      <c r="A13" s="10" t="s">
        <v>16</v>
      </c>
      <c r="B13" s="15" t="s">
        <v>17</v>
      </c>
      <c r="C13" s="15" t="str">
        <f>"- Moteurs Diesel utilitaires"</f>
        <v>- Moteurs Diesel utilitaires</v>
      </c>
      <c r="D13" s="101">
        <v>4064</v>
      </c>
      <c r="E13" s="101">
        <v>4203</v>
      </c>
      <c r="F13" s="101">
        <v>4398</v>
      </c>
      <c r="G13" s="101">
        <v>3789</v>
      </c>
      <c r="H13" s="101">
        <v>3765</v>
      </c>
      <c r="I13" s="101"/>
      <c r="J13" s="101"/>
      <c r="K13" s="101"/>
      <c r="L13" s="101"/>
      <c r="M13" s="67"/>
      <c r="N13" s="66"/>
      <c r="O13" s="67"/>
      <c r="P13" s="65">
        <f t="shared" si="0"/>
        <v>20219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10.5" customHeight="1">
      <c r="A14" s="10" t="s">
        <v>18</v>
      </c>
      <c r="B14" s="15" t="s">
        <v>19</v>
      </c>
      <c r="C14" s="15" t="str">
        <f>"- Multifonctionnelles"</f>
        <v>- Multifonctionnelles</v>
      </c>
      <c r="D14" s="101">
        <v>613</v>
      </c>
      <c r="E14" s="101">
        <v>726</v>
      </c>
      <c r="F14" s="101">
        <v>777</v>
      </c>
      <c r="G14" s="101">
        <v>643</v>
      </c>
      <c r="H14" s="101">
        <v>641</v>
      </c>
      <c r="I14" s="101"/>
      <c r="J14" s="101"/>
      <c r="K14" s="101"/>
      <c r="L14" s="101"/>
      <c r="M14" s="67"/>
      <c r="N14" s="66"/>
      <c r="O14" s="67"/>
      <c r="P14" s="65">
        <f t="shared" si="0"/>
        <v>3400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0.5" customHeight="1">
      <c r="A15" s="10" t="s">
        <v>20</v>
      </c>
      <c r="B15" s="15" t="s">
        <v>21</v>
      </c>
      <c r="C15" s="15" t="str">
        <f>"- Moteurs deux-temps"</f>
        <v>- Moteurs deux-temps</v>
      </c>
      <c r="D15" s="101">
        <v>192</v>
      </c>
      <c r="E15" s="101">
        <v>221</v>
      </c>
      <c r="F15" s="101">
        <v>226</v>
      </c>
      <c r="G15" s="101">
        <v>230</v>
      </c>
      <c r="H15" s="101">
        <v>239</v>
      </c>
      <c r="I15" s="101"/>
      <c r="J15" s="101"/>
      <c r="K15" s="101"/>
      <c r="L15" s="101"/>
      <c r="M15" s="67"/>
      <c r="N15" s="66"/>
      <c r="O15" s="67"/>
      <c r="P15" s="65">
        <f t="shared" si="0"/>
        <v>1108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0.5" customHeight="1">
      <c r="A16" s="10" t="s">
        <v>22</v>
      </c>
      <c r="B16" s="15" t="s">
        <v>23</v>
      </c>
      <c r="C16" s="15" t="str">
        <f>"- Transmiss. automatiques"</f>
        <v>- Transmiss. automatiques</v>
      </c>
      <c r="D16" s="101">
        <v>828</v>
      </c>
      <c r="E16" s="101">
        <v>820</v>
      </c>
      <c r="F16" s="101">
        <v>1025</v>
      </c>
      <c r="G16" s="101">
        <v>821</v>
      </c>
      <c r="H16" s="101">
        <v>898</v>
      </c>
      <c r="I16" s="101"/>
      <c r="J16" s="101"/>
      <c r="K16" s="101"/>
      <c r="L16" s="101"/>
      <c r="M16" s="67"/>
      <c r="N16" s="66"/>
      <c r="O16" s="67"/>
      <c r="P16" s="65">
        <f t="shared" si="0"/>
        <v>4392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0.5" customHeight="1">
      <c r="A17" s="10" t="s">
        <v>24</v>
      </c>
      <c r="B17" s="15" t="s">
        <v>25</v>
      </c>
      <c r="C17" s="15" t="str">
        <f>"- Engrenages auto"</f>
        <v>- Engrenages auto</v>
      </c>
      <c r="D17" s="101">
        <v>3431</v>
      </c>
      <c r="E17" s="101">
        <v>3612</v>
      </c>
      <c r="F17" s="101">
        <v>3473</v>
      </c>
      <c r="G17" s="101">
        <v>2960</v>
      </c>
      <c r="H17" s="101">
        <v>3025</v>
      </c>
      <c r="I17" s="101"/>
      <c r="J17" s="101"/>
      <c r="K17" s="101"/>
      <c r="L17" s="101"/>
      <c r="M17" s="67"/>
      <c r="N17" s="66"/>
      <c r="O17" s="67"/>
      <c r="P17" s="65">
        <f t="shared" si="0"/>
        <v>16501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0.5" customHeight="1">
      <c r="A18" s="10" t="s">
        <v>26</v>
      </c>
      <c r="B18" s="15" t="s">
        <v>27</v>
      </c>
      <c r="C18" s="15" t="str">
        <f>"- Amortisseurs"</f>
        <v>- Amortisseurs</v>
      </c>
      <c r="D18" s="101">
        <v>37</v>
      </c>
      <c r="E18" s="101">
        <v>39</v>
      </c>
      <c r="F18" s="101">
        <v>51</v>
      </c>
      <c r="G18" s="101">
        <v>102</v>
      </c>
      <c r="H18" s="101">
        <v>32</v>
      </c>
      <c r="I18" s="101"/>
      <c r="J18" s="101"/>
      <c r="K18" s="101"/>
      <c r="L18" s="101"/>
      <c r="M18" s="67"/>
      <c r="N18" s="66"/>
      <c r="O18" s="67"/>
      <c r="P18" s="65">
        <f t="shared" si="0"/>
        <v>261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10.5" customHeight="1">
      <c r="A19" s="10" t="s">
        <v>28</v>
      </c>
      <c r="B19" s="15" t="s">
        <v>29</v>
      </c>
      <c r="C19" s="15" t="str">
        <f>"- Graisses pour auto"</f>
        <v>- Graisses pour auto</v>
      </c>
      <c r="D19" s="101">
        <v>340</v>
      </c>
      <c r="E19" s="101">
        <v>310</v>
      </c>
      <c r="F19" s="101">
        <v>351</v>
      </c>
      <c r="G19" s="101">
        <v>264</v>
      </c>
      <c r="H19" s="101">
        <v>330</v>
      </c>
      <c r="I19" s="101"/>
      <c r="J19" s="101"/>
      <c r="K19" s="101"/>
      <c r="L19" s="101"/>
      <c r="M19" s="67"/>
      <c r="N19" s="66"/>
      <c r="O19" s="67"/>
      <c r="P19" s="65">
        <f t="shared" si="0"/>
        <v>1595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4.5" customHeight="1">
      <c r="A20" s="10"/>
      <c r="B20" s="14"/>
      <c r="D20" s="85"/>
      <c r="E20" s="85"/>
      <c r="F20" s="85"/>
      <c r="G20" s="85"/>
      <c r="H20" s="85"/>
      <c r="I20" s="85"/>
      <c r="J20" s="85"/>
      <c r="K20" s="85"/>
      <c r="L20" s="84"/>
      <c r="M20" s="86"/>
      <c r="N20" s="87"/>
      <c r="O20" s="85"/>
      <c r="P20" s="6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s="26" customFormat="1" ht="12" customHeight="1">
      <c r="A21" s="11"/>
      <c r="B21" s="9" t="s">
        <v>30</v>
      </c>
      <c r="C21" s="29"/>
      <c r="D21" s="63">
        <f aca="true" t="shared" si="1" ref="D21:J21">SUM(D10:D20)</f>
        <v>23538</v>
      </c>
      <c r="E21" s="63">
        <f t="shared" si="1"/>
        <v>23577</v>
      </c>
      <c r="F21" s="63">
        <f t="shared" si="1"/>
        <v>24767</v>
      </c>
      <c r="G21" s="63">
        <f t="shared" si="1"/>
        <v>22139</v>
      </c>
      <c r="H21" s="63">
        <f t="shared" si="1"/>
        <v>21807</v>
      </c>
      <c r="I21" s="63">
        <f t="shared" si="1"/>
        <v>0</v>
      </c>
      <c r="J21" s="63">
        <f t="shared" si="1"/>
        <v>0</v>
      </c>
      <c r="K21" s="62">
        <f aca="true" t="shared" si="2" ref="K21:P21">SUM(K10:K20)</f>
        <v>0</v>
      </c>
      <c r="L21" s="62">
        <f t="shared" si="2"/>
        <v>0</v>
      </c>
      <c r="M21" s="62">
        <f t="shared" si="2"/>
        <v>0</v>
      </c>
      <c r="N21" s="62">
        <f t="shared" si="2"/>
        <v>0</v>
      </c>
      <c r="O21" s="62">
        <f t="shared" si="2"/>
        <v>0</v>
      </c>
      <c r="P21" s="63">
        <f t="shared" si="2"/>
        <v>115828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.75" customHeight="1">
      <c r="A22" s="10"/>
      <c r="B22" s="30"/>
      <c r="C22" s="30"/>
      <c r="D22" s="71"/>
      <c r="E22" s="71"/>
      <c r="F22" s="71"/>
      <c r="G22" s="71"/>
      <c r="H22" s="71"/>
      <c r="I22" s="71"/>
      <c r="J22" s="71"/>
      <c r="K22" s="92"/>
      <c r="L22" s="2"/>
      <c r="M22" s="2"/>
      <c r="N22" s="35"/>
      <c r="O22" s="1"/>
      <c r="P22" s="60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10.5" customHeight="1">
      <c r="A23" s="10" t="s">
        <v>31</v>
      </c>
      <c r="B23" s="15" t="s">
        <v>32</v>
      </c>
      <c r="D23" s="101">
        <v>619</v>
      </c>
      <c r="E23" s="101">
        <v>712</v>
      </c>
      <c r="F23" s="101">
        <v>638</v>
      </c>
      <c r="G23" s="101">
        <v>540</v>
      </c>
      <c r="H23" s="101">
        <v>739</v>
      </c>
      <c r="I23" s="101"/>
      <c r="J23" s="101"/>
      <c r="K23" s="101"/>
      <c r="L23" s="101"/>
      <c r="M23" s="101"/>
      <c r="N23" s="101"/>
      <c r="O23" s="101"/>
      <c r="P23" s="65">
        <f aca="true" t="shared" si="3" ref="P23:P48">SUM(D23:O23)</f>
        <v>3248</v>
      </c>
      <c r="Q23" s="31"/>
      <c r="R23" s="31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0.5" customHeight="1">
      <c r="A24" s="10"/>
      <c r="B24" s="15" t="s">
        <v>76</v>
      </c>
      <c r="C24" s="15"/>
      <c r="D24" s="101">
        <v>69</v>
      </c>
      <c r="E24" s="101">
        <v>90</v>
      </c>
      <c r="F24" s="101">
        <v>124</v>
      </c>
      <c r="G24" s="101">
        <v>44</v>
      </c>
      <c r="H24" s="101">
        <v>75</v>
      </c>
      <c r="I24" s="101"/>
      <c r="J24" s="101"/>
      <c r="K24" s="101"/>
      <c r="L24" s="101"/>
      <c r="M24" s="101"/>
      <c r="N24" s="101"/>
      <c r="O24" s="101"/>
      <c r="P24" s="65">
        <f t="shared" si="3"/>
        <v>402</v>
      </c>
      <c r="Q24" s="31"/>
      <c r="R24" s="31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0.5" customHeight="1">
      <c r="A25" s="10"/>
      <c r="B25" s="15" t="s">
        <v>77</v>
      </c>
      <c r="C25" s="15"/>
      <c r="D25" s="101">
        <v>550</v>
      </c>
      <c r="E25" s="101">
        <v>622</v>
      </c>
      <c r="F25" s="101">
        <v>514</v>
      </c>
      <c r="G25" s="101">
        <v>496</v>
      </c>
      <c r="H25" s="101">
        <v>664</v>
      </c>
      <c r="I25" s="101"/>
      <c r="J25" s="101"/>
      <c r="K25" s="101"/>
      <c r="L25" s="101"/>
      <c r="M25" s="101"/>
      <c r="N25" s="101"/>
      <c r="O25" s="101"/>
      <c r="P25" s="65">
        <f t="shared" si="3"/>
        <v>2846</v>
      </c>
      <c r="Q25" s="31"/>
      <c r="R25" s="31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0.5" customHeight="1">
      <c r="A26" s="10" t="s">
        <v>33</v>
      </c>
      <c r="B26" s="15" t="s">
        <v>34</v>
      </c>
      <c r="C26" s="15" t="str">
        <f>"- Engrenages industriels"</f>
        <v>- Engrenages industriels</v>
      </c>
      <c r="D26" s="101">
        <v>707</v>
      </c>
      <c r="E26" s="101">
        <v>617</v>
      </c>
      <c r="F26" s="101">
        <v>741</v>
      </c>
      <c r="G26" s="101">
        <v>598</v>
      </c>
      <c r="H26" s="101">
        <v>600</v>
      </c>
      <c r="I26" s="101"/>
      <c r="J26" s="101"/>
      <c r="K26" s="101"/>
      <c r="L26" s="101"/>
      <c r="M26" s="101"/>
      <c r="N26" s="101"/>
      <c r="O26" s="101"/>
      <c r="P26" s="65">
        <f t="shared" si="3"/>
        <v>3263</v>
      </c>
      <c r="Q26" s="31"/>
      <c r="R26" s="31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0.5" customHeight="1">
      <c r="A27" s="10" t="s">
        <v>35</v>
      </c>
      <c r="B27" s="104" t="s">
        <v>72</v>
      </c>
      <c r="C27" s="103"/>
      <c r="D27" s="101">
        <v>5803</v>
      </c>
      <c r="E27" s="101">
        <v>5024</v>
      </c>
      <c r="F27" s="101">
        <v>6341</v>
      </c>
      <c r="G27" s="101">
        <v>4793</v>
      </c>
      <c r="H27" s="101">
        <v>5267</v>
      </c>
      <c r="I27" s="101"/>
      <c r="J27" s="101"/>
      <c r="K27" s="101"/>
      <c r="L27" s="101"/>
      <c r="M27" s="101"/>
      <c r="N27" s="101"/>
      <c r="O27" s="101"/>
      <c r="P27" s="65">
        <f t="shared" si="3"/>
        <v>27228</v>
      </c>
      <c r="Q27" s="31"/>
      <c r="R27" s="31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0.5" customHeight="1">
      <c r="A28" s="10"/>
      <c r="B28" s="41" t="s">
        <v>65</v>
      </c>
      <c r="C28" s="42" t="str">
        <f>"- Hydrauliques à V.I. standard"</f>
        <v>- Hydrauliques à V.I. standard</v>
      </c>
      <c r="D28" s="101">
        <v>1309</v>
      </c>
      <c r="E28" s="101">
        <v>1263</v>
      </c>
      <c r="F28" s="101">
        <v>1447</v>
      </c>
      <c r="G28" s="101">
        <v>1128</v>
      </c>
      <c r="H28" s="101">
        <v>1123</v>
      </c>
      <c r="I28" s="101"/>
      <c r="J28" s="101"/>
      <c r="K28" s="101"/>
      <c r="L28" s="101"/>
      <c r="M28" s="101"/>
      <c r="N28" s="101"/>
      <c r="O28" s="101"/>
      <c r="P28" s="65">
        <f t="shared" si="3"/>
        <v>6270</v>
      </c>
      <c r="Q28" s="31"/>
      <c r="R28" s="31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0.5" customHeight="1">
      <c r="A29" s="10"/>
      <c r="B29" s="41" t="s">
        <v>66</v>
      </c>
      <c r="C29" s="42" t="str">
        <f>"- Hydrauliques à haut V.I."</f>
        <v>- Hydrauliques à haut V.I.</v>
      </c>
      <c r="D29" s="101">
        <v>3900</v>
      </c>
      <c r="E29" s="101">
        <v>3335</v>
      </c>
      <c r="F29" s="101">
        <v>4476</v>
      </c>
      <c r="G29" s="101">
        <v>3457</v>
      </c>
      <c r="H29" s="101">
        <v>3527</v>
      </c>
      <c r="I29" s="101"/>
      <c r="J29" s="101"/>
      <c r="K29" s="101"/>
      <c r="L29" s="101"/>
      <c r="M29" s="101"/>
      <c r="N29" s="101"/>
      <c r="O29" s="101"/>
      <c r="P29" s="65">
        <f t="shared" si="3"/>
        <v>18695</v>
      </c>
      <c r="Q29" s="31"/>
      <c r="R29" s="31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0.5" customHeight="1">
      <c r="A30" s="10"/>
      <c r="B30" s="41" t="s">
        <v>67</v>
      </c>
      <c r="C30" s="42" t="str">
        <f>"- Fluides difficilement inflammables"</f>
        <v>- Fluides difficilement inflammables</v>
      </c>
      <c r="D30" s="101">
        <v>594</v>
      </c>
      <c r="E30" s="101">
        <v>426</v>
      </c>
      <c r="F30" s="101">
        <v>418</v>
      </c>
      <c r="G30" s="101">
        <v>208</v>
      </c>
      <c r="H30" s="101">
        <v>617</v>
      </c>
      <c r="I30" s="101"/>
      <c r="J30" s="101"/>
      <c r="K30" s="101"/>
      <c r="L30" s="101"/>
      <c r="M30" s="101"/>
      <c r="N30" s="101"/>
      <c r="O30" s="101"/>
      <c r="P30" s="65">
        <f t="shared" si="3"/>
        <v>2263</v>
      </c>
      <c r="Q30" s="31"/>
      <c r="R30" s="31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0.5" customHeight="1">
      <c r="A31" s="10" t="s">
        <v>36</v>
      </c>
      <c r="B31" s="15" t="s">
        <v>37</v>
      </c>
      <c r="C31" s="15" t="str">
        <f>"- Graisses industrielles"</f>
        <v>- Graisses industrielles</v>
      </c>
      <c r="D31" s="101">
        <v>1373</v>
      </c>
      <c r="E31" s="101">
        <v>1281</v>
      </c>
      <c r="F31" s="101">
        <v>1427</v>
      </c>
      <c r="G31" s="101">
        <v>1054</v>
      </c>
      <c r="H31" s="101">
        <v>1207</v>
      </c>
      <c r="I31" s="101"/>
      <c r="J31" s="101"/>
      <c r="K31" s="101"/>
      <c r="L31" s="101"/>
      <c r="M31" s="101"/>
      <c r="N31" s="101"/>
      <c r="O31" s="101"/>
      <c r="P31" s="65">
        <f t="shared" si="3"/>
        <v>6342</v>
      </c>
      <c r="Q31" s="31"/>
      <c r="R31" s="31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0.5" customHeight="1">
      <c r="A32" s="10" t="s">
        <v>38</v>
      </c>
      <c r="B32" s="15" t="s">
        <v>39</v>
      </c>
      <c r="C32" s="15" t="str">
        <f>"- Traitement thermique"</f>
        <v>- Traitement thermique</v>
      </c>
      <c r="D32" s="101">
        <v>99</v>
      </c>
      <c r="E32" s="101">
        <v>113</v>
      </c>
      <c r="F32" s="101">
        <v>136</v>
      </c>
      <c r="G32" s="101">
        <v>112</v>
      </c>
      <c r="H32" s="101">
        <v>80</v>
      </c>
      <c r="I32" s="101"/>
      <c r="J32" s="101"/>
      <c r="K32" s="101"/>
      <c r="L32" s="101"/>
      <c r="M32" s="101"/>
      <c r="N32" s="101"/>
      <c r="O32" s="101"/>
      <c r="P32" s="65">
        <f t="shared" si="3"/>
        <v>540</v>
      </c>
      <c r="Q32" s="31"/>
      <c r="R32" s="31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0.5" customHeight="1">
      <c r="A33" s="10" t="s">
        <v>40</v>
      </c>
      <c r="B33" s="15" t="s">
        <v>41</v>
      </c>
      <c r="C33" s="15" t="str">
        <f>"- Non solubles travail métaux"</f>
        <v>- Non solubles travail métaux</v>
      </c>
      <c r="D33" s="101">
        <v>1064</v>
      </c>
      <c r="E33" s="101">
        <v>1008</v>
      </c>
      <c r="F33" s="101">
        <v>1242</v>
      </c>
      <c r="G33" s="101">
        <v>1037</v>
      </c>
      <c r="H33" s="101">
        <v>1058</v>
      </c>
      <c r="I33" s="101"/>
      <c r="J33" s="101"/>
      <c r="K33" s="101"/>
      <c r="L33" s="101"/>
      <c r="M33" s="101"/>
      <c r="N33" s="101"/>
      <c r="O33" s="101"/>
      <c r="P33" s="65">
        <f t="shared" si="3"/>
        <v>5409</v>
      </c>
      <c r="Q33" s="31"/>
      <c r="R33" s="31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10.5" customHeight="1">
      <c r="A34" s="10" t="s">
        <v>42</v>
      </c>
      <c r="B34" s="15" t="s">
        <v>43</v>
      </c>
      <c r="C34" s="15" t="str">
        <f>"- Solubles travail métaux"</f>
        <v>- Solubles travail métaux</v>
      </c>
      <c r="D34" s="101">
        <v>997</v>
      </c>
      <c r="E34" s="101">
        <v>950</v>
      </c>
      <c r="F34" s="101">
        <v>1214</v>
      </c>
      <c r="G34" s="101">
        <v>1077</v>
      </c>
      <c r="H34" s="101">
        <v>969</v>
      </c>
      <c r="I34" s="101"/>
      <c r="J34" s="101"/>
      <c r="K34" s="101"/>
      <c r="L34" s="101"/>
      <c r="M34" s="101"/>
      <c r="N34" s="101"/>
      <c r="O34" s="101"/>
      <c r="P34" s="65">
        <f t="shared" si="3"/>
        <v>5207</v>
      </c>
      <c r="Q34" s="31"/>
      <c r="R34" s="31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0.5" customHeight="1">
      <c r="A35" s="10" t="s">
        <v>44</v>
      </c>
      <c r="B35" s="15" t="s">
        <v>45</v>
      </c>
      <c r="C35" s="15" t="str">
        <f>"- Produits de protection"</f>
        <v>- Produits de protection</v>
      </c>
      <c r="D35" s="101">
        <v>98</v>
      </c>
      <c r="E35" s="101">
        <v>78</v>
      </c>
      <c r="F35" s="101">
        <v>182</v>
      </c>
      <c r="G35" s="101">
        <v>86</v>
      </c>
      <c r="H35" s="101">
        <v>70</v>
      </c>
      <c r="I35" s="101"/>
      <c r="J35" s="101"/>
      <c r="K35" s="101"/>
      <c r="L35" s="101"/>
      <c r="M35" s="101"/>
      <c r="N35" s="101"/>
      <c r="O35" s="101"/>
      <c r="P35" s="65">
        <f t="shared" si="3"/>
        <v>514</v>
      </c>
      <c r="Q35" s="31"/>
      <c r="R35" s="31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0.5" customHeight="1">
      <c r="A36" s="10" t="s">
        <v>46</v>
      </c>
      <c r="B36" s="15" t="s">
        <v>47</v>
      </c>
      <c r="C36" s="15" t="str">
        <f>"- Turbines"</f>
        <v>- Turbines</v>
      </c>
      <c r="D36" s="101">
        <v>186</v>
      </c>
      <c r="E36" s="101">
        <v>153</v>
      </c>
      <c r="F36" s="101">
        <v>246</v>
      </c>
      <c r="G36" s="101">
        <v>131</v>
      </c>
      <c r="H36" s="101">
        <v>207</v>
      </c>
      <c r="I36" s="101"/>
      <c r="J36" s="101"/>
      <c r="K36" s="101"/>
      <c r="L36" s="101"/>
      <c r="M36" s="101"/>
      <c r="N36" s="101"/>
      <c r="O36" s="101"/>
      <c r="P36" s="65">
        <f t="shared" si="3"/>
        <v>923</v>
      </c>
      <c r="Q36" s="31"/>
      <c r="R36" s="31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0.5" customHeight="1">
      <c r="A37" s="10" t="s">
        <v>48</v>
      </c>
      <c r="B37" s="15" t="s">
        <v>49</v>
      </c>
      <c r="C37" s="15" t="str">
        <f>"- Huiles isolantes"</f>
        <v>- Huiles isolantes</v>
      </c>
      <c r="D37" s="101">
        <v>637</v>
      </c>
      <c r="E37" s="101">
        <v>323</v>
      </c>
      <c r="F37" s="101">
        <v>478</v>
      </c>
      <c r="G37" s="101">
        <v>407</v>
      </c>
      <c r="H37" s="101">
        <v>516</v>
      </c>
      <c r="I37" s="101"/>
      <c r="J37" s="101"/>
      <c r="K37" s="101"/>
      <c r="L37" s="101"/>
      <c r="M37" s="101"/>
      <c r="N37" s="101"/>
      <c r="O37" s="101"/>
      <c r="P37" s="65">
        <f t="shared" si="3"/>
        <v>2361</v>
      </c>
      <c r="Q37" s="31"/>
      <c r="R37" s="31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0.5" customHeight="1">
      <c r="A38" s="10" t="s">
        <v>50</v>
      </c>
      <c r="B38" s="104" t="s">
        <v>73</v>
      </c>
      <c r="C38" s="103"/>
      <c r="D38" s="101">
        <v>206</v>
      </c>
      <c r="E38" s="101">
        <v>135</v>
      </c>
      <c r="F38" s="101">
        <v>197</v>
      </c>
      <c r="G38" s="101">
        <v>168</v>
      </c>
      <c r="H38" s="101">
        <v>151</v>
      </c>
      <c r="I38" s="101"/>
      <c r="J38" s="101"/>
      <c r="K38" s="101"/>
      <c r="L38" s="101"/>
      <c r="M38" s="101"/>
      <c r="N38" s="101"/>
      <c r="O38" s="101"/>
      <c r="P38" s="65">
        <f t="shared" si="3"/>
        <v>857</v>
      </c>
      <c r="Q38" s="31"/>
      <c r="R38" s="31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10.5" customHeight="1">
      <c r="A39" s="10"/>
      <c r="B39" s="20" t="s">
        <v>68</v>
      </c>
      <c r="C39" s="15" t="str">
        <f>"- Compresseurs frigorifiques"</f>
        <v>- Compresseurs frigorifiques</v>
      </c>
      <c r="D39" s="101">
        <v>68</v>
      </c>
      <c r="E39" s="101">
        <v>41</v>
      </c>
      <c r="F39" s="101">
        <v>51</v>
      </c>
      <c r="G39" s="101">
        <v>52</v>
      </c>
      <c r="H39" s="101">
        <v>54</v>
      </c>
      <c r="I39" s="101"/>
      <c r="J39" s="101"/>
      <c r="K39" s="101"/>
      <c r="L39" s="101"/>
      <c r="M39" s="101"/>
      <c r="N39" s="101"/>
      <c r="O39" s="101"/>
      <c r="P39" s="65">
        <f t="shared" si="3"/>
        <v>266</v>
      </c>
      <c r="Q39" s="31"/>
      <c r="R39" s="31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0.5" customHeight="1">
      <c r="A40" s="10"/>
      <c r="B40" s="20" t="s">
        <v>69</v>
      </c>
      <c r="C40" s="15" t="str">
        <f>"- Autres compresseurs"</f>
        <v>- Autres compresseurs</v>
      </c>
      <c r="D40" s="101">
        <v>138</v>
      </c>
      <c r="E40" s="101">
        <v>94</v>
      </c>
      <c r="F40" s="101">
        <v>146</v>
      </c>
      <c r="G40" s="101">
        <v>116</v>
      </c>
      <c r="H40" s="101">
        <v>97</v>
      </c>
      <c r="I40" s="101"/>
      <c r="J40" s="101"/>
      <c r="K40" s="101"/>
      <c r="L40" s="101"/>
      <c r="M40" s="101"/>
      <c r="N40" s="101"/>
      <c r="O40" s="101"/>
      <c r="P40" s="65">
        <f t="shared" si="3"/>
        <v>591</v>
      </c>
      <c r="Q40" s="31"/>
      <c r="R40" s="31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0.5" customHeight="1">
      <c r="A41" s="10" t="s">
        <v>51</v>
      </c>
      <c r="B41" s="15" t="s">
        <v>52</v>
      </c>
      <c r="C41" s="15"/>
      <c r="D41" s="101">
        <v>1575</v>
      </c>
      <c r="E41" s="101">
        <v>1398</v>
      </c>
      <c r="F41" s="101">
        <v>1591</v>
      </c>
      <c r="G41" s="101">
        <v>1244</v>
      </c>
      <c r="H41" s="101">
        <v>1167</v>
      </c>
      <c r="I41" s="101"/>
      <c r="J41" s="101"/>
      <c r="K41" s="101"/>
      <c r="L41" s="101"/>
      <c r="M41" s="101"/>
      <c r="N41" s="101"/>
      <c r="O41" s="101"/>
      <c r="P41" s="65">
        <f t="shared" si="3"/>
        <v>6975</v>
      </c>
      <c r="Q41" s="31"/>
      <c r="R41" s="31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0.5" customHeight="1">
      <c r="A42" s="10"/>
      <c r="B42" s="15" t="s">
        <v>70</v>
      </c>
      <c r="C42" s="15"/>
      <c r="D42" s="101">
        <v>416</v>
      </c>
      <c r="E42" s="101">
        <v>385</v>
      </c>
      <c r="F42" s="101">
        <v>378</v>
      </c>
      <c r="G42" s="101">
        <v>320</v>
      </c>
      <c r="H42" s="101">
        <v>300</v>
      </c>
      <c r="I42" s="101"/>
      <c r="J42" s="101"/>
      <c r="K42" s="101"/>
      <c r="L42" s="101"/>
      <c r="M42" s="101"/>
      <c r="N42" s="101"/>
      <c r="O42" s="101"/>
      <c r="P42" s="65">
        <f t="shared" si="3"/>
        <v>1799</v>
      </c>
      <c r="Q42" s="31"/>
      <c r="R42" s="31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0.5" customHeight="1">
      <c r="A43" s="10"/>
      <c r="B43" s="15" t="s">
        <v>71</v>
      </c>
      <c r="C43" s="15"/>
      <c r="D43" s="101">
        <v>1159</v>
      </c>
      <c r="E43" s="101">
        <v>1013</v>
      </c>
      <c r="F43" s="101">
        <v>1213</v>
      </c>
      <c r="G43" s="101">
        <v>924</v>
      </c>
      <c r="H43" s="101">
        <v>867</v>
      </c>
      <c r="I43" s="101"/>
      <c r="J43" s="101"/>
      <c r="K43" s="101"/>
      <c r="L43" s="101"/>
      <c r="M43" s="101"/>
      <c r="N43" s="101"/>
      <c r="O43" s="101"/>
      <c r="P43" s="65">
        <f t="shared" si="3"/>
        <v>5176</v>
      </c>
      <c r="Q43" s="31"/>
      <c r="R43" s="31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0.5" customHeight="1">
      <c r="A44" s="10" t="s">
        <v>53</v>
      </c>
      <c r="B44" s="15" t="s">
        <v>54</v>
      </c>
      <c r="C44" s="15"/>
      <c r="D44" s="101">
        <v>423</v>
      </c>
      <c r="E44" s="101">
        <v>587</v>
      </c>
      <c r="F44" s="101">
        <v>533</v>
      </c>
      <c r="G44" s="101">
        <v>424</v>
      </c>
      <c r="H44" s="101">
        <v>446</v>
      </c>
      <c r="I44" s="101"/>
      <c r="J44" s="101"/>
      <c r="K44" s="101"/>
      <c r="L44" s="101"/>
      <c r="M44" s="101"/>
      <c r="N44" s="101"/>
      <c r="O44" s="101"/>
      <c r="P44" s="65">
        <f t="shared" si="3"/>
        <v>2413</v>
      </c>
      <c r="Q44" s="31"/>
      <c r="R44" s="31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0.5" customHeight="1">
      <c r="A45" s="10"/>
      <c r="B45" s="15" t="s">
        <v>55</v>
      </c>
      <c r="C45" s="15"/>
      <c r="D45" s="101">
        <v>305</v>
      </c>
      <c r="E45" s="101">
        <v>350</v>
      </c>
      <c r="F45" s="101">
        <v>294</v>
      </c>
      <c r="G45" s="101">
        <v>296</v>
      </c>
      <c r="H45" s="101">
        <v>311</v>
      </c>
      <c r="I45" s="101"/>
      <c r="J45" s="101"/>
      <c r="K45" s="101"/>
      <c r="L45" s="101"/>
      <c r="M45" s="101"/>
      <c r="N45" s="101"/>
      <c r="O45" s="101"/>
      <c r="P45" s="65">
        <f t="shared" si="3"/>
        <v>1556</v>
      </c>
      <c r="Q45" s="31"/>
      <c r="R45" s="31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0.5" customHeight="1">
      <c r="A46" s="10"/>
      <c r="B46" s="15" t="s">
        <v>56</v>
      </c>
      <c r="C46" s="15"/>
      <c r="D46" s="101">
        <v>7</v>
      </c>
      <c r="E46" s="101">
        <v>10</v>
      </c>
      <c r="F46" s="101">
        <v>6</v>
      </c>
      <c r="G46" s="101">
        <v>2</v>
      </c>
      <c r="H46" s="101">
        <v>8</v>
      </c>
      <c r="I46" s="101"/>
      <c r="J46" s="101"/>
      <c r="K46" s="101"/>
      <c r="L46" s="101"/>
      <c r="M46" s="101"/>
      <c r="N46" s="101"/>
      <c r="O46" s="101"/>
      <c r="P46" s="65">
        <f t="shared" si="3"/>
        <v>33</v>
      </c>
      <c r="Q46" s="31"/>
      <c r="R46" s="31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0.5" customHeight="1">
      <c r="A47" s="10"/>
      <c r="B47" s="15" t="s">
        <v>57</v>
      </c>
      <c r="C47" s="15"/>
      <c r="D47" s="101">
        <v>95</v>
      </c>
      <c r="E47" s="101">
        <v>213</v>
      </c>
      <c r="F47" s="101">
        <v>212</v>
      </c>
      <c r="G47" s="101">
        <v>110</v>
      </c>
      <c r="H47" s="101">
        <v>109</v>
      </c>
      <c r="I47" s="101"/>
      <c r="J47" s="101"/>
      <c r="K47" s="101"/>
      <c r="L47" s="101"/>
      <c r="M47" s="101"/>
      <c r="N47" s="101"/>
      <c r="O47" s="101"/>
      <c r="P47" s="65">
        <f t="shared" si="3"/>
        <v>739</v>
      </c>
      <c r="Q47" s="31"/>
      <c r="R47" s="31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0.5" customHeight="1">
      <c r="A48" s="10"/>
      <c r="B48" s="15" t="s">
        <v>58</v>
      </c>
      <c r="C48" s="15"/>
      <c r="D48" s="101">
        <v>16</v>
      </c>
      <c r="E48" s="101">
        <v>14</v>
      </c>
      <c r="F48" s="101">
        <v>21</v>
      </c>
      <c r="G48" s="101">
        <v>16</v>
      </c>
      <c r="H48" s="101">
        <v>18</v>
      </c>
      <c r="I48" s="101"/>
      <c r="J48" s="101"/>
      <c r="K48" s="101"/>
      <c r="L48" s="101"/>
      <c r="M48" s="101"/>
      <c r="N48" s="101"/>
      <c r="O48" s="101"/>
      <c r="P48" s="65">
        <f t="shared" si="3"/>
        <v>85</v>
      </c>
      <c r="Q48" s="31"/>
      <c r="R48" s="31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4.5" customHeight="1">
      <c r="A49" s="10"/>
      <c r="B49" s="14"/>
      <c r="D49" s="90"/>
      <c r="E49" s="90"/>
      <c r="F49" s="74"/>
      <c r="G49" s="74"/>
      <c r="H49" s="77"/>
      <c r="I49" s="74"/>
      <c r="J49" s="66"/>
      <c r="K49" s="67"/>
      <c r="L49" s="66"/>
      <c r="M49" s="71"/>
      <c r="N49" s="72"/>
      <c r="O49" s="67"/>
      <c r="P49" s="1"/>
      <c r="Q49" s="31"/>
      <c r="R49" s="31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32" customFormat="1" ht="12" customHeight="1">
      <c r="A50" s="11"/>
      <c r="B50" s="9" t="s">
        <v>59</v>
      </c>
      <c r="C50" s="29"/>
      <c r="D50" s="75">
        <f>D23+D26+D27+D31+D32+D33+D34+D35+D36+D37+D38+D41+D44</f>
        <v>13787</v>
      </c>
      <c r="E50" s="75">
        <f>E23+E26+E27+E31+E32+E33+E34+E35+E36+E37+E38+E41+E44</f>
        <v>12379</v>
      </c>
      <c r="F50" s="75">
        <f>F23+F26+F27+F31+F32+F33+F34+F35+F36+F37+F38+F41+F44</f>
        <v>14966</v>
      </c>
      <c r="G50" s="75">
        <f aca="true" t="shared" si="4" ref="G50:O50">G23+G26+G27+G31+G32+G33+G34+G35+G36+G37+G38+G41+G44</f>
        <v>11671</v>
      </c>
      <c r="H50" s="76">
        <f t="shared" si="4"/>
        <v>12477</v>
      </c>
      <c r="I50" s="75">
        <f t="shared" si="4"/>
        <v>0</v>
      </c>
      <c r="J50" s="69">
        <f t="shared" si="4"/>
        <v>0</v>
      </c>
      <c r="K50" s="68">
        <f t="shared" si="4"/>
        <v>0</v>
      </c>
      <c r="L50" s="73">
        <f t="shared" si="4"/>
        <v>0</v>
      </c>
      <c r="M50" s="68">
        <f t="shared" si="4"/>
        <v>0</v>
      </c>
      <c r="N50" s="68">
        <f t="shared" si="4"/>
        <v>0</v>
      </c>
      <c r="O50" s="68">
        <f t="shared" si="4"/>
        <v>0</v>
      </c>
      <c r="P50" s="63">
        <f>SUM(D50:O50)</f>
        <v>65280</v>
      </c>
      <c r="Q50" s="31"/>
      <c r="R50" s="31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26" customFormat="1" ht="12" customHeight="1">
      <c r="A51" s="12" t="s">
        <v>60</v>
      </c>
      <c r="B51" s="51" t="s">
        <v>61</v>
      </c>
      <c r="C51" s="52"/>
      <c r="D51" s="94">
        <v>4691</v>
      </c>
      <c r="E51" s="94">
        <v>5055</v>
      </c>
      <c r="F51" s="94">
        <v>5006</v>
      </c>
      <c r="G51" s="94">
        <v>3889</v>
      </c>
      <c r="H51" s="94">
        <v>4221</v>
      </c>
      <c r="I51" s="94"/>
      <c r="J51" s="94"/>
      <c r="K51" s="94"/>
      <c r="L51" s="94"/>
      <c r="M51" s="94"/>
      <c r="N51" s="94"/>
      <c r="O51" s="94"/>
      <c r="P51" s="63">
        <f>SUM(D51:O51)</f>
        <v>22862</v>
      </c>
      <c r="Q51" s="31"/>
      <c r="R51" s="31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6" customFormat="1" ht="12" customHeight="1">
      <c r="A52" s="8"/>
      <c r="B52" s="16"/>
      <c r="C52" s="59" t="s">
        <v>62</v>
      </c>
      <c r="D52" s="68">
        <f>SUM(D51+D50+D21)</f>
        <v>42016</v>
      </c>
      <c r="E52" s="68">
        <f>SUM(E51+E50+E21)</f>
        <v>41011</v>
      </c>
      <c r="F52" s="68">
        <f>SUM(F51+F50+F21)</f>
        <v>44739</v>
      </c>
      <c r="G52" s="68">
        <f aca="true" t="shared" si="5" ref="G52:O52">SUM(G51+G50+G21)</f>
        <v>37699</v>
      </c>
      <c r="H52" s="68">
        <f t="shared" si="5"/>
        <v>38505</v>
      </c>
      <c r="I52" s="68">
        <f t="shared" si="5"/>
        <v>0</v>
      </c>
      <c r="J52" s="68">
        <f t="shared" si="5"/>
        <v>0</v>
      </c>
      <c r="K52" s="68">
        <f t="shared" si="5"/>
        <v>0</v>
      </c>
      <c r="L52" s="68">
        <f t="shared" si="5"/>
        <v>0</v>
      </c>
      <c r="M52" s="68">
        <f t="shared" si="5"/>
        <v>0</v>
      </c>
      <c r="N52" s="68">
        <f t="shared" si="5"/>
        <v>0</v>
      </c>
      <c r="O52" s="68">
        <f t="shared" si="5"/>
        <v>0</v>
      </c>
      <c r="P52" s="63">
        <f>SUM(D52:O52)</f>
        <v>203970</v>
      </c>
      <c r="Q52" s="31"/>
      <c r="R52" s="31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2:28" ht="3.75" customHeight="1">
      <c r="B53" s="33"/>
      <c r="C53" s="34"/>
      <c r="D53" s="93"/>
      <c r="E53" s="93"/>
      <c r="F53" s="93"/>
      <c r="G53" s="93"/>
      <c r="H53" s="93"/>
      <c r="I53" s="93"/>
      <c r="J53" s="93"/>
      <c r="K53" s="93"/>
      <c r="L53" s="35"/>
      <c r="M53" s="35"/>
      <c r="N53" s="35"/>
      <c r="O53" s="58"/>
      <c r="P53" s="58"/>
      <c r="Q53" s="31"/>
      <c r="R53" s="31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2:28" ht="3.75" customHeight="1">
      <c r="B54" s="33"/>
      <c r="C54" s="34"/>
      <c r="D54" s="93"/>
      <c r="E54" s="93"/>
      <c r="F54" s="93"/>
      <c r="G54" s="93"/>
      <c r="H54" s="93"/>
      <c r="I54" s="93"/>
      <c r="J54" s="93"/>
      <c r="K54" s="93"/>
      <c r="L54" s="35"/>
      <c r="M54" s="35"/>
      <c r="N54" s="35"/>
      <c r="O54" s="35"/>
      <c r="P54" s="64"/>
      <c r="Q54" s="31"/>
      <c r="R54" s="31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38" customFormat="1" ht="11.25" customHeight="1">
      <c r="A55" s="3" t="s">
        <v>63</v>
      </c>
      <c r="B55" s="36"/>
      <c r="C55" s="37"/>
      <c r="D55" s="99">
        <v>147</v>
      </c>
      <c r="E55" s="99">
        <v>116</v>
      </c>
      <c r="F55" s="81">
        <v>140</v>
      </c>
      <c r="G55" s="79">
        <v>131</v>
      </c>
      <c r="H55" s="81">
        <v>123</v>
      </c>
      <c r="I55" s="79"/>
      <c r="J55" s="81"/>
      <c r="K55" s="79"/>
      <c r="L55" s="80"/>
      <c r="M55" s="79"/>
      <c r="N55" s="81"/>
      <c r="O55" s="82"/>
      <c r="P55" s="63">
        <f>SUM(D55:O55)</f>
        <v>657</v>
      </c>
      <c r="Q55" s="31"/>
      <c r="R55" s="31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6" customFormat="1" ht="11.25" customHeight="1">
      <c r="A56" s="4" t="s">
        <v>64</v>
      </c>
      <c r="B56" s="13"/>
      <c r="C56" s="39"/>
      <c r="D56" s="99">
        <v>5</v>
      </c>
      <c r="E56" s="99">
        <v>1</v>
      </c>
      <c r="F56" s="74">
        <v>6</v>
      </c>
      <c r="G56" s="74">
        <v>3</v>
      </c>
      <c r="H56" s="74">
        <v>5</v>
      </c>
      <c r="I56" s="74"/>
      <c r="J56" s="74"/>
      <c r="K56" s="74"/>
      <c r="L56" s="78"/>
      <c r="M56" s="74"/>
      <c r="N56" s="70"/>
      <c r="O56" s="83"/>
      <c r="P56" s="63">
        <f>SUM(D56:O56)</f>
        <v>20</v>
      </c>
      <c r="Q56" s="31"/>
      <c r="R56" s="31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4:28" ht="12">
      <c r="D57" s="100"/>
      <c r="E57" s="10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31"/>
      <c r="R57" s="31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s="96" customFormat="1" ht="12">
      <c r="A58" s="95" t="s">
        <v>79</v>
      </c>
      <c r="B58" s="98" t="s">
        <v>80</v>
      </c>
      <c r="D58" s="96">
        <v>5</v>
      </c>
      <c r="E58" s="96">
        <v>1</v>
      </c>
      <c r="F58" s="96">
        <v>6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4:28" ht="12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31"/>
      <c r="R59" s="31"/>
      <c r="S59" s="23"/>
      <c r="T59" s="23"/>
      <c r="U59" s="23"/>
      <c r="V59" s="23"/>
      <c r="W59" s="23"/>
      <c r="X59" s="23"/>
      <c r="Y59" s="23"/>
      <c r="Z59" s="23"/>
      <c r="AA59" s="23"/>
      <c r="AB59" s="23"/>
    </row>
  </sheetData>
  <sheetProtection/>
  <mergeCells count="4">
    <mergeCell ref="E2:O5"/>
    <mergeCell ref="B27:C27"/>
    <mergeCell ref="B38:C38"/>
    <mergeCell ref="O1:P1"/>
  </mergeCells>
  <printOptions horizontalCentered="1"/>
  <pageMargins left="0.11811023622047245" right="0.11811023622047245" top="0.03937007874015748" bottom="0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Katty GRANVILLIERS</dc:creator>
  <cp:keywords/>
  <dc:description/>
  <cp:lastModifiedBy>Katty Granvilliers</cp:lastModifiedBy>
  <cp:lastPrinted>2022-06-23T10:25:52Z</cp:lastPrinted>
  <dcterms:created xsi:type="dcterms:W3CDTF">1998-02-17T14:48:54Z</dcterms:created>
  <dcterms:modified xsi:type="dcterms:W3CDTF">2023-07-17T09:27:32Z</dcterms:modified>
  <cp:category/>
  <cp:version/>
  <cp:contentType/>
  <cp:contentStatus/>
</cp:coreProperties>
</file>